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ntrinsic Value - MSFT" sheetId="1" r:id="rId1"/>
    <sheet name="Intrinsic Value Small Business" sheetId="2" r:id="rId2"/>
    <sheet name="Value Investing Screener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<sst xmlns="http://schemas.openxmlformats.org/spreadsheetml/2006/main" count="81" uniqueCount="54">
  <si>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Year</t>
  </si>
  <si>
    <t>Growth</t>
  </si>
  <si>
    <t>Value</t>
  </si>
  <si>
    <t>Flows</t>
  </si>
  <si>
    <t>Terminal Value:</t>
  </si>
  <si>
    <t>Number of Shares:</t>
  </si>
  <si>
    <t>Terminal Year</t>
  </si>
  <si>
    <t>Growth Rate:</t>
  </si>
  <si>
    <t>Discount Rate:</t>
  </si>
  <si>
    <t>Terminal Growth Rate:</t>
  </si>
  <si>
    <t>1-5</t>
  </si>
  <si>
    <t>6-10</t>
  </si>
  <si>
    <t>Initial Cash Flow:</t>
  </si>
  <si>
    <t>Total PV of Cash Flows:</t>
  </si>
  <si>
    <t>Years:</t>
  </si>
  <si>
    <t>Shares Outstanding:</t>
  </si>
  <si>
    <t>Margin of Safety:</t>
  </si>
  <si>
    <t>Intrinsic Value (IV):</t>
  </si>
  <si>
    <t>Margin of Safety IV:</t>
  </si>
  <si>
    <t>PV of Year 1-10 Cash Flows:</t>
  </si>
  <si>
    <t xml:space="preserve">What Percentage of IV comes from </t>
  </si>
  <si>
    <t>the Terminal Value:</t>
  </si>
  <si>
    <t>Debt Level:</t>
  </si>
  <si>
    <t>Microsoft: MSFT</t>
  </si>
  <si>
    <t>Here you can use the net income figure for the stock you want to analyze.</t>
  </si>
  <si>
    <t>https://finance.yahoo.com/quote/MSFT/cash-flow?p=MSFT</t>
  </si>
  <si>
    <t>https://finance.yahoo.com/quote/MSFT/key-statistics?p=MSFT</t>
  </si>
  <si>
    <t>Usually Warren Buffett would seek a margin of safety over 20%, preferably 30%</t>
  </si>
  <si>
    <t>Discount rate is the impact of inflation or other factors over time to diminish the value of an investment</t>
  </si>
  <si>
    <t>Your estimate of the sustainable growth of company revenues</t>
  </si>
  <si>
    <t>https://finance.yahoo.com/quote/MSFT/analysis?p=MSFT</t>
  </si>
  <si>
    <t>You can look at analyst estimates or use "Growth Estimates Next 5 years" or "Sales Growth 5 Year" here</t>
  </si>
  <si>
    <t>This is the growth of cashflow for the 10 year period</t>
  </si>
  <si>
    <t>The total value of all cashflows for the 10 year period</t>
  </si>
  <si>
    <t>The terminal value after discounting</t>
  </si>
  <si>
    <t>Total present value</t>
  </si>
  <si>
    <t>The intrinsic value per share</t>
  </si>
  <si>
    <t>If you would like a margin of safety to ensure a safer investment with less chance of loss, this is what you need to pay per share</t>
  </si>
  <si>
    <t>Stocks Current Share Price</t>
  </si>
  <si>
    <t>The current share price you can get here</t>
  </si>
  <si>
    <t>Margin of Safety - 
Intrinsic Value Versus Actual Share Price</t>
  </si>
  <si>
    <t>Automate Your Value Investing - Use Stock Rover Our Review Winning Stock Analysis Software</t>
  </si>
  <si>
    <t>Read the Full Stock Rover Review</t>
  </si>
  <si>
    <t>The Only Screening &amp; Analysis Software With Intrinsic &amp; Fair Value + Margin of Safety Built In</t>
  </si>
  <si>
    <t>Visit Stock Rover - 14 Days Free Trial</t>
  </si>
  <si>
    <t>Setup Your Own Warren Buffett Stock Screener - Tutorial</t>
  </si>
  <si>
    <t>Use the shares outstanding figure &amp; the total debt figure here</t>
  </si>
  <si>
    <t>Intrinsic Value &amp; Margin of Safety Calculator</t>
  </si>
  <si>
    <t>Here we calculate the margin of safety of the actual stock price versus the intrinsic value.  If this is a positive percentage then there is value in this investment versus the market valuation. This Cell will be Green if % greater than 29% and Red if lower than 0%</t>
  </si>
  <si>
    <t>Margin of Safety</t>
  </si>
  <si>
    <t>You can use this sheet to calculate the intrinsic value of a small business you may in interested in buying</t>
  </si>
  <si>
    <t>Avoid Manual Calculations - Use Stock Rover</t>
  </si>
  <si>
    <t>This is the continued expected growth rate after the 10 years in the study</t>
  </si>
  <si>
    <t>This is the final years cashflow calculated at the terminal rate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</si>
</sst>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[Red]\(#,##0.000\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_-[$$-409]* #,##0.00_ ;_-[$$-409]* \-#,##0.00\ ;_-[$$-409]* &quot;-&quot;??_ ;_-@_ "/>
    <numFmt numFmtId="180" formatCode="_-[$$-409]* #,##0.0_ ;_-[$$-409]* \-#,##0.0\ ;_-[$$-409]* &quot;-&quot;??_ ;_-@_ "/>
    <numFmt numFmtId="181" formatCode="_-[$$-409]* #,##0_ ;_-[$$-409]* \-#,##0\ ;_-[$$-409]* &quot;-&quot;??_ ;_-@_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22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2" fillId="0" borderId="0" xfId="53" applyAlignment="1" applyProtection="1">
      <alignment/>
      <protection/>
    </xf>
    <xf numFmtId="9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8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left"/>
    </xf>
    <xf numFmtId="9" fontId="6" fillId="0" borderId="11" xfId="59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9" fontId="5" fillId="0" borderId="10" xfId="59" applyFont="1" applyBorder="1" applyAlignment="1">
      <alignment horizontal="center"/>
    </xf>
    <xf numFmtId="181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1" fontId="5" fillId="0" borderId="21" xfId="0" applyNumberFormat="1" applyFont="1" applyBorder="1" applyAlignment="1">
      <alignment horizontal="center"/>
    </xf>
    <xf numFmtId="9" fontId="5" fillId="0" borderId="21" xfId="59" applyFont="1" applyBorder="1" applyAlignment="1">
      <alignment horizontal="center"/>
    </xf>
    <xf numFmtId="181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4" fillId="0" borderId="0" xfId="53" applyFont="1" applyFill="1" applyBorder="1" applyAlignment="1" applyProtection="1">
      <alignment vertical="center"/>
      <protection/>
    </xf>
    <xf numFmtId="0" fontId="44" fillId="33" borderId="11" xfId="53" applyFont="1" applyFill="1" applyBorder="1" applyAlignment="1" applyProtection="1">
      <alignment horizontal="center" vertical="center"/>
      <protection/>
    </xf>
    <xf numFmtId="0" fontId="44" fillId="33" borderId="16" xfId="53" applyFont="1" applyFill="1" applyBorder="1" applyAlignment="1" applyProtection="1">
      <alignment vertical="center"/>
      <protection/>
    </xf>
    <xf numFmtId="0" fontId="44" fillId="33" borderId="17" xfId="53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4" fillId="0" borderId="15" xfId="53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167" fontId="1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7" fontId="0" fillId="33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iberatedstocktrader.com/" TargetMode="External" /><Relationship Id="rId3" Type="http://schemas.openxmlformats.org/officeDocument/2006/relationships/hyperlink" Target="http://www.liberatedstocktrader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liberatedstocktrader.com/stockrover" TargetMode="External" /><Relationship Id="rId6" Type="http://schemas.openxmlformats.org/officeDocument/2006/relationships/hyperlink" Target="https://www.liberatedstocktrader.com/stockrove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iberatedstocktrader.com/" TargetMode="External" /><Relationship Id="rId3" Type="http://schemas.openxmlformats.org/officeDocument/2006/relationships/hyperlink" Target="http://www.liberatedstocktrader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www.liberatedstocktrader.com/stockrover" TargetMode="External" /><Relationship Id="rId3" Type="http://schemas.openxmlformats.org/officeDocument/2006/relationships/hyperlink" Target="https://www.liberatedstocktrader.com/stockrover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2.jpeg" /><Relationship Id="rId8" Type="http://schemas.openxmlformats.org/officeDocument/2006/relationships/hyperlink" Target="https://www.liberatedstocktrader.com/stockrover" TargetMode="External" /><Relationship Id="rId9" Type="http://schemas.openxmlformats.org/officeDocument/2006/relationships/hyperlink" Target="https://www.liberatedstocktrader.com/stockrov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</xdr:row>
      <xdr:rowOff>38100</xdr:rowOff>
    </xdr:from>
    <xdr:to>
      <xdr:col>2</xdr:col>
      <xdr:colOff>828675</xdr:colOff>
      <xdr:row>6</xdr:row>
      <xdr:rowOff>171450</xdr:rowOff>
    </xdr:to>
    <xdr:pic>
      <xdr:nvPicPr>
        <xdr:cNvPr id="1" name="Picture 1" descr="Stock Market News, Research &amp; Education for Traders &amp; Investor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5750"/>
          <a:ext cx="2286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</xdr:row>
      <xdr:rowOff>0</xdr:rowOff>
    </xdr:from>
    <xdr:to>
      <xdr:col>7</xdr:col>
      <xdr:colOff>2209800</xdr:colOff>
      <xdr:row>4</xdr:row>
      <xdr:rowOff>85725</xdr:rowOff>
    </xdr:to>
    <xdr:pic>
      <xdr:nvPicPr>
        <xdr:cNvPr id="2" name="Picture 2" descr="Stock Rover Review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247650"/>
          <a:ext cx="1981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0</xdr:row>
      <xdr:rowOff>828675</xdr:rowOff>
    </xdr:to>
    <xdr:pic>
      <xdr:nvPicPr>
        <xdr:cNvPr id="1" name="Picture 1" descr="Stock Market News, Research &amp; Education for Traders &amp; Investor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286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15</xdr:row>
      <xdr:rowOff>0</xdr:rowOff>
    </xdr:from>
    <xdr:to>
      <xdr:col>5</xdr:col>
      <xdr:colOff>85725</xdr:colOff>
      <xdr:row>40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971800"/>
          <a:ext cx="102870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38</xdr:row>
      <xdr:rowOff>104775</xdr:rowOff>
    </xdr:from>
    <xdr:to>
      <xdr:col>5</xdr:col>
      <xdr:colOff>76200</xdr:colOff>
      <xdr:row>48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800850"/>
          <a:ext cx="10277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49</xdr:row>
      <xdr:rowOff>85725</xdr:rowOff>
    </xdr:from>
    <xdr:to>
      <xdr:col>5</xdr:col>
      <xdr:colOff>219075</xdr:colOff>
      <xdr:row>86</xdr:row>
      <xdr:rowOff>66675</xdr:rowOff>
    </xdr:to>
    <xdr:pic>
      <xdr:nvPicPr>
        <xdr:cNvPr id="3" name="Picture 5" descr="Stock Rover - Fair Value &amp; Margin of Safety Indicator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8562975"/>
          <a:ext cx="1035367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514350</xdr:colOff>
      <xdr:row>27</xdr:row>
      <xdr:rowOff>104775</xdr:rowOff>
    </xdr:from>
    <xdr:to>
      <xdr:col>14</xdr:col>
      <xdr:colOff>2286000</xdr:colOff>
      <xdr:row>39</xdr:row>
      <xdr:rowOff>57150</xdr:rowOff>
    </xdr:to>
    <xdr:pic>
      <xdr:nvPicPr>
        <xdr:cNvPr id="4" name="Picture 6" descr="Liberated Stock Trader Review Winn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06875" y="5019675"/>
          <a:ext cx="1771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</xdr:row>
      <xdr:rowOff>0</xdr:rowOff>
    </xdr:from>
    <xdr:to>
      <xdr:col>2</xdr:col>
      <xdr:colOff>2219325</xdr:colOff>
      <xdr:row>4</xdr:row>
      <xdr:rowOff>0</xdr:rowOff>
    </xdr:to>
    <xdr:pic>
      <xdr:nvPicPr>
        <xdr:cNvPr id="5" name="Picture 2" descr="Stock Rover Review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342900"/>
          <a:ext cx="1990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25" displayName="Table25" ref="B26:E36" comment="" totalsRowShown="0">
  <autoFilter ref="B26:E36"/>
  <tableColumns count="4">
    <tableColumn id="1" name="Year"/>
    <tableColumn id="3" name="Flows"/>
    <tableColumn id="4" name="Growth"/>
    <tableColumn id="5" name="Value"/>
  </tableColumns>
  <tableStyleInfo name="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B18:E28" comment="" totalsRowShown="0">
  <autoFilter ref="B18:E28"/>
  <tableColumns count="4">
    <tableColumn id="1" name="Year"/>
    <tableColumn id="3" name="Flows"/>
    <tableColumn id="4" name="Growth"/>
    <tableColumn id="5" name="Valu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e.yahoo.com/quote/MSFT/cash-flow?p=MSFT" TargetMode="External" /><Relationship Id="rId2" Type="http://schemas.openxmlformats.org/officeDocument/2006/relationships/hyperlink" Target="https://finance.yahoo.com/quote/MSFT/analysis?p=MSFT" TargetMode="External" /><Relationship Id="rId3" Type="http://schemas.openxmlformats.org/officeDocument/2006/relationships/hyperlink" Target="https://finance.yahoo.com/quote/MSFT/analysis?p=MSFT" TargetMode="External" /><Relationship Id="rId4" Type="http://schemas.openxmlformats.org/officeDocument/2006/relationships/hyperlink" Target="https://www.liberatedstocktrader.com/stock-rover-review-screener-value-investors/" TargetMode="External" /><Relationship Id="rId5" Type="http://schemas.openxmlformats.org/officeDocument/2006/relationships/hyperlink" Target="https://www.liberatedstocktrader.com/stockrover" TargetMode="External" /><Relationship Id="rId6" Type="http://schemas.openxmlformats.org/officeDocument/2006/relationships/hyperlink" Target="https://www.liberatedstocktrader.com/stockrover" TargetMode="External" /><Relationship Id="rId7" Type="http://schemas.openxmlformats.org/officeDocument/2006/relationships/hyperlink" Target="https://www.liberatedstocktrader.com/buffett-stock-screener/" TargetMode="External" /><Relationship Id="rId8" Type="http://schemas.openxmlformats.org/officeDocument/2006/relationships/hyperlink" Target="https://finance.yahoo.com/quote/MSFT/key-statistics?p=MSFT" TargetMode="External" /><Relationship Id="rId9" Type="http://schemas.openxmlformats.org/officeDocument/2006/relationships/table" Target="../tables/table1.x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beratedstocktrader.com/stock-rover-review-screener-value-investors/" TargetMode="External" /><Relationship Id="rId2" Type="http://schemas.openxmlformats.org/officeDocument/2006/relationships/hyperlink" Target="https://www.liberatedstocktrader.com/stockrover" TargetMode="External" /><Relationship Id="rId3" Type="http://schemas.openxmlformats.org/officeDocument/2006/relationships/hyperlink" Target="https://www.liberatedstocktrader.com/buffett-stock-screener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7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5.8515625" style="0" customWidth="1"/>
    <col min="2" max="2" width="28.57421875" style="0" bestFit="1" customWidth="1"/>
    <col min="3" max="3" width="18.421875" style="0" bestFit="1" customWidth="1"/>
    <col min="4" max="4" width="19.7109375" style="0" customWidth="1"/>
    <col min="5" max="5" width="17.421875" style="0" bestFit="1" customWidth="1"/>
    <col min="6" max="6" width="5.28125" style="0" customWidth="1"/>
    <col min="7" max="7" width="3.421875" style="0" customWidth="1"/>
    <col min="8" max="8" width="38.28125" style="0" customWidth="1"/>
    <col min="10" max="10" width="55.140625" style="0" customWidth="1"/>
    <col min="11" max="11" width="3.00390625" style="0" customWidth="1"/>
    <col min="13" max="13" width="31.00390625" style="0" customWidth="1"/>
    <col min="16" max="16" width="19.140625" style="0" customWidth="1"/>
    <col min="18" max="18" width="6.57421875" style="0" customWidth="1"/>
  </cols>
  <sheetData>
    <row r="1" ht="6" customHeight="1" thickBot="1"/>
    <row r="2" spans="7:11" ht="13.5" thickBot="1">
      <c r="G2" s="38"/>
      <c r="H2" s="39"/>
      <c r="I2" s="39"/>
      <c r="J2" s="39"/>
      <c r="K2" s="40"/>
    </row>
    <row r="3" spans="3:11" ht="19.5" customHeight="1" thickBot="1">
      <c r="C3" s="23"/>
      <c r="E3" s="23"/>
      <c r="F3" s="23"/>
      <c r="G3" s="67"/>
      <c r="H3" s="41"/>
      <c r="I3" s="41"/>
      <c r="J3" s="61" t="s">
        <v>42</v>
      </c>
      <c r="K3" s="42"/>
    </row>
    <row r="4" spans="3:11" s="64" customFormat="1" ht="8.25" customHeight="1" thickBot="1">
      <c r="C4" s="65"/>
      <c r="E4" s="65"/>
      <c r="F4" s="65"/>
      <c r="G4" s="68"/>
      <c r="J4" s="58"/>
      <c r="K4" s="69"/>
    </row>
    <row r="5" spans="3:11" ht="18.75" customHeight="1" thickBot="1">
      <c r="C5" s="23"/>
      <c r="E5" s="23"/>
      <c r="F5" s="23"/>
      <c r="G5" s="67"/>
      <c r="H5" s="41"/>
      <c r="I5" s="41"/>
      <c r="J5" s="61" t="s">
        <v>44</v>
      </c>
      <c r="K5" s="42"/>
    </row>
    <row r="6" spans="3:11" s="64" customFormat="1" ht="8.25" customHeight="1" thickBot="1">
      <c r="C6" s="65"/>
      <c r="E6" s="65"/>
      <c r="F6" s="65"/>
      <c r="G6" s="68"/>
      <c r="H6" s="66"/>
      <c r="J6" s="58"/>
      <c r="K6" s="69"/>
    </row>
    <row r="7" spans="2:18" ht="18" customHeight="1" thickBot="1">
      <c r="B7" s="23"/>
      <c r="C7" s="23"/>
      <c r="D7" s="23"/>
      <c r="E7" s="23"/>
      <c r="F7" s="23"/>
      <c r="G7" s="67"/>
      <c r="H7" s="70" t="s">
        <v>51</v>
      </c>
      <c r="I7" s="41"/>
      <c r="J7" s="61" t="s">
        <v>45</v>
      </c>
      <c r="K7" s="42"/>
      <c r="L7" s="60"/>
      <c r="M7" s="60"/>
      <c r="Q7" s="62"/>
      <c r="R7" s="63"/>
    </row>
    <row r="8" spans="2:18" ht="20.25" customHeight="1">
      <c r="B8" s="23"/>
      <c r="C8" s="23"/>
      <c r="D8" s="23"/>
      <c r="E8" s="23"/>
      <c r="F8" s="23"/>
      <c r="G8" s="67"/>
      <c r="H8" s="70" t="s">
        <v>41</v>
      </c>
      <c r="I8" s="41"/>
      <c r="J8" s="71"/>
      <c r="K8" s="72"/>
      <c r="L8" s="58"/>
      <c r="M8" s="58"/>
      <c r="N8" s="59"/>
      <c r="O8" s="59"/>
      <c r="P8" s="58"/>
      <c r="Q8" s="58"/>
      <c r="R8" s="58"/>
    </row>
    <row r="9" spans="2:18" ht="20.25" customHeight="1">
      <c r="B9" s="23" t="s">
        <v>47</v>
      </c>
      <c r="C9" s="23"/>
      <c r="D9" s="23"/>
      <c r="E9" s="23"/>
      <c r="F9" s="23"/>
      <c r="G9" s="67"/>
      <c r="H9" s="70" t="s">
        <v>43</v>
      </c>
      <c r="I9" s="41"/>
      <c r="J9" s="41"/>
      <c r="K9" s="42"/>
      <c r="L9" s="60"/>
      <c r="M9" s="60"/>
      <c r="O9" s="59"/>
      <c r="P9" s="58"/>
      <c r="Q9" s="58"/>
      <c r="R9" s="58"/>
    </row>
    <row r="10" spans="2:18" ht="7.5" customHeight="1" thickBot="1">
      <c r="B10" s="23"/>
      <c r="C10" s="23"/>
      <c r="D10" s="23"/>
      <c r="E10" s="23"/>
      <c r="F10" s="23"/>
      <c r="G10" s="73"/>
      <c r="H10" s="74"/>
      <c r="I10" s="43"/>
      <c r="J10" s="43"/>
      <c r="K10" s="44"/>
      <c r="L10" s="60"/>
      <c r="M10" s="60"/>
      <c r="O10" s="59"/>
      <c r="P10" s="58"/>
      <c r="Q10" s="58"/>
      <c r="R10" s="58"/>
    </row>
    <row r="11" spans="4:16" ht="28.5" customHeight="1">
      <c r="D11" s="57" t="s">
        <v>23</v>
      </c>
      <c r="P11" s="2"/>
    </row>
    <row r="12" spans="2:9" ht="12.75">
      <c r="B12" t="s">
        <v>12</v>
      </c>
      <c r="D12" s="21">
        <v>39240000000</v>
      </c>
      <c r="H12" t="s">
        <v>24</v>
      </c>
      <c r="I12" s="19"/>
    </row>
    <row r="13" ht="12.75">
      <c r="H13" s="19" t="s">
        <v>25</v>
      </c>
    </row>
    <row r="14" spans="2:8" ht="12.75">
      <c r="B14" t="s">
        <v>7</v>
      </c>
      <c r="C14" s="3"/>
      <c r="H14" s="4"/>
    </row>
    <row r="15" spans="2:8" ht="12.75">
      <c r="B15" s="26" t="s">
        <v>14</v>
      </c>
      <c r="C15" s="4" t="s">
        <v>10</v>
      </c>
      <c r="D15" s="33">
        <v>0.111</v>
      </c>
      <c r="H15" s="36" t="s">
        <v>29</v>
      </c>
    </row>
    <row r="16" spans="3:8" ht="12.75">
      <c r="C16" s="4" t="s">
        <v>11</v>
      </c>
      <c r="D16" s="33">
        <v>0.04</v>
      </c>
      <c r="E16" s="15"/>
      <c r="F16" s="15"/>
      <c r="G16" s="15"/>
      <c r="H16" s="36" t="s">
        <v>31</v>
      </c>
    </row>
    <row r="17" spans="4:8" ht="12.75">
      <c r="D17" s="34"/>
      <c r="E17" s="15"/>
      <c r="F17" s="15"/>
      <c r="G17" s="15"/>
      <c r="H17" s="19" t="s">
        <v>30</v>
      </c>
    </row>
    <row r="18" ht="12.75">
      <c r="D18" s="35"/>
    </row>
    <row r="19" spans="2:8" ht="12.75">
      <c r="B19" t="s">
        <v>9</v>
      </c>
      <c r="D19" s="33">
        <v>0.02</v>
      </c>
      <c r="H19" s="28" t="s">
        <v>52</v>
      </c>
    </row>
    <row r="20" spans="2:9" ht="12.75">
      <c r="B20" t="s">
        <v>8</v>
      </c>
      <c r="D20" s="33">
        <v>0.05</v>
      </c>
      <c r="H20" t="s">
        <v>28</v>
      </c>
      <c r="I20" s="15"/>
    </row>
    <row r="21" spans="4:9" ht="12.75">
      <c r="D21" s="15"/>
      <c r="I21" s="15"/>
    </row>
    <row r="22" spans="2:11" ht="12.75">
      <c r="B22" t="s">
        <v>15</v>
      </c>
      <c r="D22" s="22">
        <v>7460000000</v>
      </c>
      <c r="H22" s="28" t="s">
        <v>46</v>
      </c>
      <c r="K22" s="19"/>
    </row>
    <row r="23" spans="2:11" ht="15">
      <c r="B23" s="9" t="s">
        <v>22</v>
      </c>
      <c r="C23" s="9"/>
      <c r="D23" s="25">
        <v>86460000000</v>
      </c>
      <c r="H23" s="19" t="s">
        <v>26</v>
      </c>
      <c r="K23" s="19"/>
    </row>
    <row r="24" spans="2:8" ht="12.75">
      <c r="B24" t="s">
        <v>16</v>
      </c>
      <c r="D24" s="20">
        <v>0.3</v>
      </c>
      <c r="H24" t="s">
        <v>27</v>
      </c>
    </row>
    <row r="25" spans="2:4" ht="15">
      <c r="B25" s="9"/>
      <c r="C25" s="9"/>
      <c r="D25" s="14"/>
    </row>
    <row r="26" spans="2:7" ht="14.25">
      <c r="B26" s="53" t="s">
        <v>0</v>
      </c>
      <c r="C26" s="54" t="s">
        <v>3</v>
      </c>
      <c r="D26" s="55" t="s">
        <v>1</v>
      </c>
      <c r="E26" s="56" t="s">
        <v>2</v>
      </c>
      <c r="F26" s="24"/>
      <c r="G26" s="24"/>
    </row>
    <row r="27" spans="2:8" ht="15">
      <c r="B27" s="45">
        <v>1</v>
      </c>
      <c r="C27" s="46">
        <f>(D12*D27)+D12</f>
        <v>43595640000</v>
      </c>
      <c r="D27" s="47">
        <f>$D$15</f>
        <v>0.111</v>
      </c>
      <c r="E27" s="48">
        <f aca="true" t="shared" si="0" ref="E27:E36">C27/((1+$D$20)^B27)</f>
        <v>41519657142.85714</v>
      </c>
      <c r="F27" s="32"/>
      <c r="G27" s="32"/>
      <c r="H27" t="s">
        <v>32</v>
      </c>
    </row>
    <row r="28" spans="2:7" ht="15">
      <c r="B28" s="45">
        <v>2</v>
      </c>
      <c r="C28" s="46">
        <f aca="true" t="shared" si="1" ref="C28:C36">(C27*D28)+C27</f>
        <v>48434756040</v>
      </c>
      <c r="D28" s="47">
        <f>$D$15</f>
        <v>0.111</v>
      </c>
      <c r="E28" s="48">
        <f t="shared" si="0"/>
        <v>43931751510.20408</v>
      </c>
      <c r="F28" s="32"/>
      <c r="G28" s="32"/>
    </row>
    <row r="29" spans="2:7" ht="15">
      <c r="B29" s="45">
        <v>3</v>
      </c>
      <c r="C29" s="46">
        <f t="shared" si="1"/>
        <v>53811013960.44</v>
      </c>
      <c r="D29" s="47">
        <f>$D$15</f>
        <v>0.111</v>
      </c>
      <c r="E29" s="48">
        <f t="shared" si="0"/>
        <v>46483977074.13022</v>
      </c>
      <c r="F29" s="32"/>
      <c r="G29" s="32"/>
    </row>
    <row r="30" spans="2:7" ht="15">
      <c r="B30" s="45">
        <v>4</v>
      </c>
      <c r="C30" s="46">
        <f t="shared" si="1"/>
        <v>59784036510.04884</v>
      </c>
      <c r="D30" s="47">
        <f>$D$15</f>
        <v>0.111</v>
      </c>
      <c r="E30" s="48">
        <f t="shared" si="0"/>
        <v>49184474789.86541</v>
      </c>
      <c r="F30" s="32"/>
      <c r="G30" s="32"/>
    </row>
    <row r="31" spans="2:7" ht="15">
      <c r="B31" s="45">
        <v>5</v>
      </c>
      <c r="C31" s="46">
        <f t="shared" si="1"/>
        <v>66420064562.66426</v>
      </c>
      <c r="D31" s="47">
        <f>$D$15</f>
        <v>0.111</v>
      </c>
      <c r="E31" s="48">
        <f t="shared" si="0"/>
        <v>52041858563.37187</v>
      </c>
      <c r="F31" s="32"/>
      <c r="G31" s="32"/>
    </row>
    <row r="32" spans="2:7" ht="15">
      <c r="B32" s="45">
        <v>6</v>
      </c>
      <c r="C32" s="46">
        <f t="shared" si="1"/>
        <v>69076867145.17084</v>
      </c>
      <c r="D32" s="47">
        <f>$D$16</f>
        <v>0.04</v>
      </c>
      <c r="E32" s="48">
        <f t="shared" si="0"/>
        <v>51546221815.14929</v>
      </c>
      <c r="F32" s="32"/>
      <c r="G32" s="32"/>
    </row>
    <row r="33" spans="2:7" ht="15">
      <c r="B33" s="45">
        <v>7</v>
      </c>
      <c r="C33" s="46">
        <f t="shared" si="1"/>
        <v>71839941830.97768</v>
      </c>
      <c r="D33" s="47">
        <f>$D$16</f>
        <v>0.04</v>
      </c>
      <c r="E33" s="48">
        <f t="shared" si="0"/>
        <v>51055305416.90977</v>
      </c>
      <c r="F33" s="32"/>
      <c r="G33" s="32"/>
    </row>
    <row r="34" spans="2:7" ht="15">
      <c r="B34" s="45">
        <v>8</v>
      </c>
      <c r="C34" s="46">
        <f t="shared" si="1"/>
        <v>74713539504.21678</v>
      </c>
      <c r="D34" s="47">
        <f>$D$16</f>
        <v>0.04</v>
      </c>
      <c r="E34" s="48">
        <f t="shared" si="0"/>
        <v>50569064412.9392</v>
      </c>
      <c r="F34" s="32"/>
      <c r="G34" s="32"/>
    </row>
    <row r="35" spans="2:7" ht="15">
      <c r="B35" s="45">
        <v>9</v>
      </c>
      <c r="C35" s="46">
        <f t="shared" si="1"/>
        <v>77702081084.38545</v>
      </c>
      <c r="D35" s="47">
        <f>$D$16</f>
        <v>0.04</v>
      </c>
      <c r="E35" s="48">
        <f t="shared" si="0"/>
        <v>50087454275.67311</v>
      </c>
      <c r="F35" s="32"/>
      <c r="G35" s="32"/>
    </row>
    <row r="36" spans="2:7" ht="15">
      <c r="B36" s="49">
        <v>10</v>
      </c>
      <c r="C36" s="50">
        <f t="shared" si="1"/>
        <v>80810164327.76086</v>
      </c>
      <c r="D36" s="51">
        <f>$D$16</f>
        <v>0.04</v>
      </c>
      <c r="E36" s="52">
        <f t="shared" si="0"/>
        <v>49610430901.61908</v>
      </c>
      <c r="F36" s="32"/>
      <c r="G36" s="32"/>
    </row>
    <row r="37" spans="2:8" ht="12.75">
      <c r="B37" s="13"/>
      <c r="C37" s="13"/>
      <c r="D37" s="11"/>
      <c r="E37" s="12"/>
      <c r="F37" s="12"/>
      <c r="G37" s="12"/>
      <c r="H37" s="14"/>
    </row>
    <row r="38" spans="2:8" ht="12.75">
      <c r="B38" s="13"/>
      <c r="C38" s="13"/>
      <c r="D38" s="11"/>
      <c r="E38" s="12"/>
      <c r="F38" s="12"/>
      <c r="G38" s="12"/>
      <c r="H38" s="14"/>
    </row>
    <row r="39" spans="2:8" ht="15">
      <c r="B39" s="76" t="s">
        <v>6</v>
      </c>
      <c r="C39" s="8"/>
      <c r="D39" s="27">
        <f>(C36*D19)+C36</f>
        <v>82426367614.31609</v>
      </c>
      <c r="E39" s="6"/>
      <c r="F39" s="6"/>
      <c r="G39" s="6"/>
      <c r="H39" s="28" t="s">
        <v>53</v>
      </c>
    </row>
    <row r="40" spans="2:8" ht="15">
      <c r="B40" s="76"/>
      <c r="C40" s="9"/>
      <c r="D40" s="28"/>
      <c r="E40" s="7"/>
      <c r="F40" s="7"/>
      <c r="G40" s="7"/>
      <c r="H40" s="7"/>
    </row>
    <row r="41" spans="2:8" ht="15">
      <c r="B41" s="77" t="s">
        <v>19</v>
      </c>
      <c r="C41" s="16"/>
      <c r="D41" s="27">
        <f>SUM(E27:E36)</f>
        <v>486030195902.7192</v>
      </c>
      <c r="E41" s="7"/>
      <c r="F41" s="7"/>
      <c r="G41" s="7"/>
      <c r="H41" t="s">
        <v>33</v>
      </c>
    </row>
    <row r="42" spans="2:7" ht="15">
      <c r="B42" s="76"/>
      <c r="C42" s="10"/>
      <c r="D42" s="29"/>
      <c r="E42" s="7"/>
      <c r="F42" s="7"/>
      <c r="G42" s="7"/>
    </row>
    <row r="43" spans="2:8" ht="15">
      <c r="B43" s="76" t="s">
        <v>4</v>
      </c>
      <c r="C43" s="10"/>
      <c r="D43" s="27">
        <f>((D39)/($D$20-$D$19))/(1+$D$20)^B36</f>
        <v>1686754650655.0486</v>
      </c>
      <c r="E43" s="7"/>
      <c r="F43" s="7"/>
      <c r="G43" s="7"/>
      <c r="H43" t="s">
        <v>34</v>
      </c>
    </row>
    <row r="44" spans="2:7" ht="15">
      <c r="B44" s="76"/>
      <c r="C44" s="10"/>
      <c r="D44" s="29"/>
      <c r="E44" s="7"/>
      <c r="F44" s="7"/>
      <c r="G44" s="7"/>
    </row>
    <row r="45" spans="2:8" ht="15">
      <c r="B45" s="76" t="s">
        <v>13</v>
      </c>
      <c r="C45" s="10"/>
      <c r="D45" s="27">
        <f>D41+D43</f>
        <v>2172784846557.7678</v>
      </c>
      <c r="E45" s="7"/>
      <c r="F45" s="7"/>
      <c r="G45" s="7"/>
      <c r="H45" t="s">
        <v>35</v>
      </c>
    </row>
    <row r="46" spans="2:7" ht="15">
      <c r="B46" s="76"/>
      <c r="C46" s="10"/>
      <c r="D46" s="29"/>
      <c r="E46" s="7"/>
      <c r="F46" s="7"/>
      <c r="G46" s="7"/>
    </row>
    <row r="47" spans="2:7" ht="15">
      <c r="B47" s="76" t="s">
        <v>5</v>
      </c>
      <c r="C47" s="10"/>
      <c r="D47" s="30">
        <f>D22</f>
        <v>7460000000</v>
      </c>
      <c r="E47" s="7"/>
      <c r="F47" s="7"/>
      <c r="G47" s="7"/>
    </row>
    <row r="48" spans="2:7" ht="15.75" thickBot="1">
      <c r="B48" s="76"/>
      <c r="C48" s="10"/>
      <c r="D48" s="29"/>
      <c r="E48" s="7"/>
      <c r="F48" s="7"/>
      <c r="G48" s="7"/>
    </row>
    <row r="49" spans="2:8" ht="15.75" thickBot="1">
      <c r="B49" s="80" t="s">
        <v>17</v>
      </c>
      <c r="C49" s="10"/>
      <c r="D49" s="75">
        <f>(D45-D23)/D47</f>
        <v>279.66820999433884</v>
      </c>
      <c r="E49" s="7"/>
      <c r="F49" s="7"/>
      <c r="G49" s="7"/>
      <c r="H49" t="s">
        <v>36</v>
      </c>
    </row>
    <row r="50" spans="2:4" ht="13.5" thickBot="1">
      <c r="B50" s="26"/>
      <c r="D50" s="28"/>
    </row>
    <row r="51" spans="2:8" ht="15.75" thickBot="1">
      <c r="B51" s="80" t="s">
        <v>49</v>
      </c>
      <c r="C51" s="10"/>
      <c r="D51" s="75">
        <f>(-D49*D24)+D49</f>
        <v>195.7677469960372</v>
      </c>
      <c r="H51" t="s">
        <v>37</v>
      </c>
    </row>
    <row r="52" ht="13.5" thickBot="1">
      <c r="B52" s="26"/>
    </row>
    <row r="53" spans="2:8" ht="17.25" customHeight="1" thickBot="1">
      <c r="B53" s="81" t="s">
        <v>38</v>
      </c>
      <c r="D53" s="75">
        <v>137.39</v>
      </c>
      <c r="H53" t="s">
        <v>39</v>
      </c>
    </row>
    <row r="54" spans="2:8" ht="12.75">
      <c r="B54" s="26"/>
      <c r="H54" s="19" t="s">
        <v>30</v>
      </c>
    </row>
    <row r="55" ht="13.5" thickBot="1">
      <c r="B55" s="26"/>
    </row>
    <row r="56" spans="2:8" ht="63" customHeight="1" thickBot="1">
      <c r="B56" s="79" t="s">
        <v>40</v>
      </c>
      <c r="D56" s="37">
        <f>(D49-D53)/D49</f>
        <v>0.5087393021796038</v>
      </c>
      <c r="H56" s="78" t="s">
        <v>48</v>
      </c>
    </row>
    <row r="57" ht="12.75">
      <c r="H57" s="28"/>
    </row>
  </sheetData>
  <sheetProtection/>
  <conditionalFormatting sqref="D56">
    <cfRule type="expression" priority="1" dxfId="1" stopIfTrue="1">
      <formula>$D$56&lt;0%</formula>
    </cfRule>
    <cfRule type="expression" priority="2" dxfId="0" stopIfTrue="1">
      <formula>$D$56&gt;29%</formula>
    </cfRule>
  </conditionalFormatting>
  <hyperlinks>
    <hyperlink ref="H13" r:id="rId1" display="https://finance.yahoo.com/quote/MSFT/cash-flow?p=MSFT"/>
    <hyperlink ref="H17" r:id="rId2" display="https://finance.yahoo.com/quote/MSFT/analysis?p=MSFT"/>
    <hyperlink ref="H54" r:id="rId3" display="https://finance.yahoo.com/quote/MSFT/analysis?p=MSFT"/>
    <hyperlink ref="J3" r:id="rId4" display="Read the Full Stock Rover Review"/>
    <hyperlink ref="J5" r:id="rId5" display="Visit Stock Rover - 14 Days Free Trial"/>
    <hyperlink ref="P7:R7" r:id="rId6" tooltip="14 Day Free Tiial - No Credit Card Required" display="Visit Stock Rover - 14 Days Free Trial"/>
    <hyperlink ref="J7" r:id="rId7" display="Setup Your Own Warren Buffett Stock Screener - Tutorial"/>
    <hyperlink ref="H23" r:id="rId8" display="https://finance.yahoo.com/quote/MSFT/key-statistics?p=MSFT"/>
  </hyperlinks>
  <printOptions/>
  <pageMargins left="0.75" right="0.75" top="1" bottom="1" header="0.5" footer="0.5"/>
  <pageSetup horizontalDpi="300" verticalDpi="300" orientation="portrait" r:id="rId11"/>
  <drawing r:id="rId10"/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PageLayoutView="0" workbookViewId="0" topLeftCell="A1">
      <selection activeCell="F35" sqref="F35"/>
    </sheetView>
  </sheetViews>
  <sheetFormatPr defaultColWidth="9.140625" defaultRowHeight="12.75"/>
  <cols>
    <col min="2" max="2" width="28.57421875" style="0" bestFit="1" customWidth="1"/>
    <col min="3" max="3" width="12.28125" style="0" customWidth="1"/>
    <col min="4" max="4" width="13.421875" style="0" bestFit="1" customWidth="1"/>
    <col min="5" max="5" width="13.7109375" style="0" customWidth="1"/>
    <col min="6" max="6" width="15.140625" style="0" bestFit="1" customWidth="1"/>
    <col min="8" max="8" width="10.8515625" style="0" bestFit="1" customWidth="1"/>
    <col min="9" max="9" width="12.7109375" style="0" bestFit="1" customWidth="1"/>
  </cols>
  <sheetData>
    <row r="1" spans="3:5" ht="74.25" customHeight="1">
      <c r="C1" s="23"/>
      <c r="D1" s="23"/>
      <c r="E1" s="23"/>
    </row>
    <row r="2" spans="2:5" ht="12.75">
      <c r="B2" s="23"/>
      <c r="C2" s="23"/>
      <c r="D2" s="23"/>
      <c r="E2" s="23"/>
    </row>
    <row r="4" spans="2:8" ht="12.75">
      <c r="B4" t="s">
        <v>12</v>
      </c>
      <c r="D4" s="21">
        <v>50000</v>
      </c>
      <c r="G4" s="19"/>
      <c r="H4" s="28" t="s">
        <v>50</v>
      </c>
    </row>
    <row r="6" spans="2:6" ht="12.75">
      <c r="B6" t="s">
        <v>7</v>
      </c>
      <c r="C6" s="3"/>
      <c r="F6" s="4"/>
    </row>
    <row r="7" spans="2:6" ht="12.75">
      <c r="B7" s="26" t="s">
        <v>14</v>
      </c>
      <c r="C7" s="4" t="s">
        <v>10</v>
      </c>
      <c r="D7" s="20">
        <v>0.2</v>
      </c>
      <c r="F7" s="15"/>
    </row>
    <row r="8" spans="3:6" ht="12.75">
      <c r="C8" s="4" t="s">
        <v>11</v>
      </c>
      <c r="D8" s="20">
        <v>0.1</v>
      </c>
      <c r="E8" s="15"/>
      <c r="F8" s="15"/>
    </row>
    <row r="9" spans="4:6" ht="12.75">
      <c r="D9" s="15"/>
      <c r="E9" s="15"/>
      <c r="F9" s="15"/>
    </row>
    <row r="10" ht="12.75">
      <c r="D10" s="1"/>
    </row>
    <row r="11" spans="2:4" ht="12.75">
      <c r="B11" t="s">
        <v>9</v>
      </c>
      <c r="D11" s="20">
        <v>0.01</v>
      </c>
    </row>
    <row r="12" spans="2:7" ht="12.75">
      <c r="B12" t="s">
        <v>8</v>
      </c>
      <c r="D12" s="20">
        <v>0.05</v>
      </c>
      <c r="G12" s="15"/>
    </row>
    <row r="13" spans="4:7" ht="12.75">
      <c r="D13" s="15"/>
      <c r="G13" s="15"/>
    </row>
    <row r="14" spans="2:4" ht="12.75">
      <c r="B14" t="s">
        <v>15</v>
      </c>
      <c r="D14" s="22">
        <v>100</v>
      </c>
    </row>
    <row r="15" spans="2:4" ht="15">
      <c r="B15" s="9" t="s">
        <v>22</v>
      </c>
      <c r="C15" s="9"/>
      <c r="D15" s="25">
        <v>5000</v>
      </c>
    </row>
    <row r="16" spans="2:4" ht="12.75">
      <c r="B16" t="s">
        <v>16</v>
      </c>
      <c r="D16" s="20">
        <v>0.3</v>
      </c>
    </row>
    <row r="17" spans="2:4" ht="15">
      <c r="B17" s="9"/>
      <c r="C17" s="9"/>
      <c r="D17" s="14"/>
    </row>
    <row r="18" spans="2:5" ht="14.25">
      <c r="B18" s="53" t="s">
        <v>0</v>
      </c>
      <c r="C18" s="54" t="s">
        <v>3</v>
      </c>
      <c r="D18" s="55" t="s">
        <v>1</v>
      </c>
      <c r="E18" s="56" t="s">
        <v>2</v>
      </c>
    </row>
    <row r="19" spans="2:5" ht="15">
      <c r="B19" s="45">
        <v>1</v>
      </c>
      <c r="C19" s="46">
        <f>(D4*D19)+D4</f>
        <v>60000</v>
      </c>
      <c r="D19" s="47">
        <f>$D$7</f>
        <v>0.2</v>
      </c>
      <c r="E19" s="48">
        <f aca="true" t="shared" si="0" ref="E19:E28">C19/((1+$D$12)^B19)</f>
        <v>57142.85714285714</v>
      </c>
    </row>
    <row r="20" spans="2:5" ht="15">
      <c r="B20" s="45">
        <v>2</v>
      </c>
      <c r="C20" s="46">
        <f aca="true" t="shared" si="1" ref="C20:C28">(C19*D20)+C19</f>
        <v>72000</v>
      </c>
      <c r="D20" s="47">
        <f>$D$7</f>
        <v>0.2</v>
      </c>
      <c r="E20" s="48">
        <f t="shared" si="0"/>
        <v>65306.12244897959</v>
      </c>
    </row>
    <row r="21" spans="2:5" ht="15">
      <c r="B21" s="45">
        <v>3</v>
      </c>
      <c r="C21" s="46">
        <f t="shared" si="1"/>
        <v>86400</v>
      </c>
      <c r="D21" s="47">
        <f>$D$7</f>
        <v>0.2</v>
      </c>
      <c r="E21" s="48">
        <f t="shared" si="0"/>
        <v>74635.56851311952</v>
      </c>
    </row>
    <row r="22" spans="2:5" ht="15">
      <c r="B22" s="45">
        <v>4</v>
      </c>
      <c r="C22" s="46">
        <f t="shared" si="1"/>
        <v>103680</v>
      </c>
      <c r="D22" s="47">
        <f>$D$7</f>
        <v>0.2</v>
      </c>
      <c r="E22" s="48">
        <f t="shared" si="0"/>
        <v>85297.79258642232</v>
      </c>
    </row>
    <row r="23" spans="2:5" ht="15">
      <c r="B23" s="45">
        <v>5</v>
      </c>
      <c r="C23" s="46">
        <f t="shared" si="1"/>
        <v>124416</v>
      </c>
      <c r="D23" s="47">
        <f>$D$7</f>
        <v>0.2</v>
      </c>
      <c r="E23" s="48">
        <f t="shared" si="0"/>
        <v>97483.19152733979</v>
      </c>
    </row>
    <row r="24" spans="2:5" ht="15">
      <c r="B24" s="45">
        <v>6</v>
      </c>
      <c r="C24" s="46">
        <f t="shared" si="1"/>
        <v>136857.6</v>
      </c>
      <c r="D24" s="47">
        <f>$D$8</f>
        <v>0.1</v>
      </c>
      <c r="E24" s="48">
        <f t="shared" si="0"/>
        <v>102125.24826673693</v>
      </c>
    </row>
    <row r="25" spans="2:5" ht="15">
      <c r="B25" s="45">
        <v>7</v>
      </c>
      <c r="C25" s="46">
        <f t="shared" si="1"/>
        <v>150543.36000000002</v>
      </c>
      <c r="D25" s="47">
        <f>$D$8</f>
        <v>0.1</v>
      </c>
      <c r="E25" s="48">
        <f t="shared" si="0"/>
        <v>106988.35532705772</v>
      </c>
    </row>
    <row r="26" spans="2:5" ht="15">
      <c r="B26" s="45">
        <v>8</v>
      </c>
      <c r="C26" s="46">
        <f t="shared" si="1"/>
        <v>165597.69600000003</v>
      </c>
      <c r="D26" s="47">
        <f>$D$8</f>
        <v>0.1</v>
      </c>
      <c r="E26" s="48">
        <f t="shared" si="0"/>
        <v>112083.0389140605</v>
      </c>
    </row>
    <row r="27" spans="2:5" ht="15">
      <c r="B27" s="45">
        <v>9</v>
      </c>
      <c r="C27" s="46">
        <f t="shared" si="1"/>
        <v>182157.46560000003</v>
      </c>
      <c r="D27" s="47">
        <f>$D$8</f>
        <v>0.1</v>
      </c>
      <c r="E27" s="48">
        <f t="shared" si="0"/>
        <v>117420.32648139671</v>
      </c>
    </row>
    <row r="28" spans="2:5" ht="15">
      <c r="B28" s="49">
        <v>10</v>
      </c>
      <c r="C28" s="50">
        <f t="shared" si="1"/>
        <v>200373.21216000002</v>
      </c>
      <c r="D28" s="51">
        <f>$D$8</f>
        <v>0.1</v>
      </c>
      <c r="E28" s="52">
        <f t="shared" si="0"/>
        <v>123011.77059955845</v>
      </c>
    </row>
    <row r="29" spans="2:6" ht="12.75">
      <c r="B29" s="13"/>
      <c r="C29" s="13"/>
      <c r="D29" s="11"/>
      <c r="E29" s="12"/>
      <c r="F29" s="14"/>
    </row>
    <row r="30" spans="2:6" ht="12.75">
      <c r="B30" s="13"/>
      <c r="C30" s="13"/>
      <c r="D30" s="11"/>
      <c r="E30" s="12"/>
      <c r="F30" s="14"/>
    </row>
    <row r="31" spans="2:6" ht="15">
      <c r="B31" s="8" t="s">
        <v>6</v>
      </c>
      <c r="C31" s="8"/>
      <c r="D31" s="27">
        <f>(C28*D11)+C28</f>
        <v>202376.94428160004</v>
      </c>
      <c r="E31" s="6"/>
      <c r="F31" s="5"/>
    </row>
    <row r="32" spans="2:6" ht="15">
      <c r="B32" s="9"/>
      <c r="C32" s="9"/>
      <c r="D32" s="28"/>
      <c r="E32" s="7"/>
      <c r="F32" s="7"/>
    </row>
    <row r="33" spans="2:5" ht="15">
      <c r="B33" s="16" t="s">
        <v>19</v>
      </c>
      <c r="C33" s="16"/>
      <c r="D33" s="27">
        <f>SUM(E19:E28)</f>
        <v>941494.2718075287</v>
      </c>
      <c r="E33" s="7"/>
    </row>
    <row r="34" spans="2:5" ht="15">
      <c r="B34" s="10"/>
      <c r="C34" s="10"/>
      <c r="D34" s="29"/>
      <c r="E34" s="7"/>
    </row>
    <row r="35" spans="2:5" ht="15">
      <c r="B35" s="10" t="s">
        <v>4</v>
      </c>
      <c r="C35" s="10"/>
      <c r="D35" s="27">
        <f>((D31)/($D$12-$D$11))/(1+$D$12)^B28</f>
        <v>3106047.2076388514</v>
      </c>
      <c r="E35" s="7"/>
    </row>
    <row r="36" spans="2:5" ht="15">
      <c r="B36" s="10"/>
      <c r="C36" s="10"/>
      <c r="D36" s="29"/>
      <c r="E36" s="7"/>
    </row>
    <row r="37" spans="2:5" ht="15">
      <c r="B37" s="10" t="s">
        <v>13</v>
      </c>
      <c r="C37" s="10"/>
      <c r="D37" s="27">
        <f>D33+D35</f>
        <v>4047541.47944638</v>
      </c>
      <c r="E37" s="7"/>
    </row>
    <row r="38" spans="2:5" ht="15">
      <c r="B38" s="10"/>
      <c r="C38" s="10"/>
      <c r="D38" s="29"/>
      <c r="E38" s="7"/>
    </row>
    <row r="39" spans="2:5" ht="15">
      <c r="B39" s="10" t="s">
        <v>5</v>
      </c>
      <c r="C39" s="10"/>
      <c r="D39" s="30">
        <f>D14</f>
        <v>100</v>
      </c>
      <c r="E39" s="7"/>
    </row>
    <row r="40" spans="2:5" ht="15.75" thickBot="1">
      <c r="B40" s="10"/>
      <c r="C40" s="10"/>
      <c r="D40" s="29"/>
      <c r="E40" s="7"/>
    </row>
    <row r="41" spans="2:5" ht="15.75" thickBot="1">
      <c r="B41" s="10" t="s">
        <v>17</v>
      </c>
      <c r="C41" s="10"/>
      <c r="D41" s="82">
        <f>(D37-D15)/D39</f>
        <v>40425.4147944638</v>
      </c>
      <c r="E41" s="7"/>
    </row>
    <row r="42" ht="13.5" thickBot="1">
      <c r="D42" s="28"/>
    </row>
    <row r="43" spans="2:4" ht="15.75" thickBot="1">
      <c r="B43" s="10" t="s">
        <v>18</v>
      </c>
      <c r="C43" s="10"/>
      <c r="D43" s="82">
        <f>(-D41*D16)+D41</f>
        <v>28297.790356124664</v>
      </c>
    </row>
    <row r="45" spans="2:4" ht="12.75">
      <c r="B45" s="17" t="s">
        <v>20</v>
      </c>
      <c r="C45" s="17"/>
      <c r="D45" s="31">
        <f>D35/D37</f>
        <v>0.7673910751530321</v>
      </c>
    </row>
    <row r="46" spans="2:3" ht="12.75">
      <c r="B46" s="18" t="s">
        <v>21</v>
      </c>
      <c r="C46" s="18"/>
    </row>
  </sheetData>
  <sheetProtection/>
  <printOptions/>
  <pageMargins left="0.75" right="0.75" top="1" bottom="1" header="0.5" footer="0.5"/>
  <pageSetup horizontalDpi="300" verticalDpi="300" orientation="portrait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="90" zoomScaleNormal="90" zoomScalePageLayoutView="0" workbookViewId="0" topLeftCell="A1">
      <selection activeCell="C7" sqref="C7"/>
    </sheetView>
  </sheetViews>
  <sheetFormatPr defaultColWidth="9.140625" defaultRowHeight="12.75"/>
  <cols>
    <col min="2" max="2" width="4.7109375" style="0" customWidth="1"/>
    <col min="3" max="3" width="90.421875" style="0" customWidth="1"/>
    <col min="4" max="4" width="5.28125" style="0" customWidth="1"/>
    <col min="5" max="5" width="54.00390625" style="0" bestFit="1" customWidth="1"/>
    <col min="15" max="15" width="96.57421875" style="0" bestFit="1" customWidth="1"/>
    <col min="17" max="17" width="54.00390625" style="0" bestFit="1" customWidth="1"/>
  </cols>
  <sheetData>
    <row r="1" ht="13.5" thickBot="1"/>
    <row r="2" spans="2:6" ht="13.5" thickBot="1">
      <c r="B2" s="38"/>
      <c r="C2" s="39"/>
      <c r="D2" s="39"/>
      <c r="E2" s="39"/>
      <c r="F2" s="40"/>
    </row>
    <row r="3" spans="2:6" ht="22.5" customHeight="1" thickBot="1">
      <c r="B3" s="67"/>
      <c r="C3" s="41"/>
      <c r="D3" s="41"/>
      <c r="E3" s="61" t="s">
        <v>42</v>
      </c>
      <c r="F3" s="42"/>
    </row>
    <row r="4" spans="2:6" ht="13.5" thickBot="1">
      <c r="B4" s="68"/>
      <c r="C4" s="64"/>
      <c r="D4" s="64"/>
      <c r="E4" s="58"/>
      <c r="F4" s="69"/>
    </row>
    <row r="5" spans="2:6" ht="20.25" customHeight="1" thickBot="1">
      <c r="B5" s="67"/>
      <c r="C5" s="41"/>
      <c r="D5" s="41"/>
      <c r="E5" s="61" t="s">
        <v>44</v>
      </c>
      <c r="F5" s="42"/>
    </row>
    <row r="6" spans="2:6" ht="16.5" thickBot="1">
      <c r="B6" s="68"/>
      <c r="C6" s="66"/>
      <c r="D6" s="64"/>
      <c r="E6" s="58"/>
      <c r="F6" s="69"/>
    </row>
    <row r="7" spans="2:6" ht="22.5" customHeight="1" thickBot="1">
      <c r="B7" s="67"/>
      <c r="C7" s="70" t="s">
        <v>51</v>
      </c>
      <c r="D7" s="41"/>
      <c r="E7" s="61" t="s">
        <v>45</v>
      </c>
      <c r="F7" s="42"/>
    </row>
    <row r="8" spans="2:6" ht="15.75">
      <c r="B8" s="67"/>
      <c r="C8" s="70" t="s">
        <v>41</v>
      </c>
      <c r="D8" s="41"/>
      <c r="E8" s="71"/>
      <c r="F8" s="72"/>
    </row>
    <row r="9" spans="2:6" ht="15.75">
      <c r="B9" s="67"/>
      <c r="C9" s="70" t="s">
        <v>43</v>
      </c>
      <c r="D9" s="41"/>
      <c r="E9" s="41"/>
      <c r="F9" s="42"/>
    </row>
    <row r="10" spans="2:6" ht="16.5" thickBot="1">
      <c r="B10" s="73"/>
      <c r="C10" s="74"/>
      <c r="D10" s="43"/>
      <c r="E10" s="43"/>
      <c r="F10" s="44"/>
    </row>
  </sheetData>
  <sheetProtection/>
  <hyperlinks>
    <hyperlink ref="E3" r:id="rId1" display="Read the Full Stock Rover Review"/>
    <hyperlink ref="E5" r:id="rId2" display="Visit Stock Rover - 14 Days Free Trial"/>
    <hyperlink ref="E7" r:id="rId3" display="Setup Your Own Warren Buffett Stock Screener - Tutorial"/>
  </hyperlinks>
  <printOptions/>
  <pageMargins left="0.7" right="0.7" top="0.75" bottom="0.75" header="0.3" footer="0.3"/>
  <pageSetup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2019-09-18T08:00:40Z</dcterms:created>
  <dcterms:modified xsi:type="dcterms:W3CDTF">2019-10-15T14:02:08Z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